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acovino/Library/CloudStorage/Dropbox/Research/Calculators and Spreadsheets/"/>
    </mc:Choice>
  </mc:AlternateContent>
  <xr:revisionPtr revIDLastSave="0" documentId="13_ncr:1_{E464CF12-1B1C-164D-813A-87AE4A2DB527}" xr6:coauthVersionLast="47" xr6:coauthVersionMax="47" xr10:uidLastSave="{00000000-0000-0000-0000-000000000000}"/>
  <bookViews>
    <workbookView xWindow="12620" yWindow="34480" windowWidth="35840" windowHeight="21700" tabRatio="500" activeTab="1" xr2:uid="{00000000-000D-0000-FFFF-FFFF00000000}"/>
  </bookViews>
  <sheets>
    <sheet name="Sheet1" sheetId="1" r:id="rId1"/>
    <sheet name="Citatio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1" l="1"/>
  <c r="H25" i="1"/>
  <c r="G25" i="1"/>
  <c r="C25" i="1"/>
  <c r="D25" i="1"/>
  <c r="B25" i="1"/>
  <c r="H15" i="1"/>
  <c r="H16" i="1"/>
  <c r="H17" i="1"/>
  <c r="H18" i="1"/>
  <c r="H19" i="1"/>
  <c r="H20" i="1"/>
  <c r="H21" i="1"/>
  <c r="H22" i="1"/>
  <c r="H23" i="1"/>
  <c r="M15" i="1"/>
  <c r="M17" i="1"/>
  <c r="C17" i="1"/>
  <c r="M18" i="1"/>
  <c r="M23" i="1"/>
  <c r="M22" i="1"/>
  <c r="K21" i="1"/>
  <c r="M20" i="1"/>
  <c r="M12" i="1"/>
  <c r="C12" i="1" s="1"/>
  <c r="M6" i="1"/>
  <c r="C6" i="1" s="1"/>
  <c r="M19" i="1"/>
  <c r="C19" i="1"/>
  <c r="M10" i="1"/>
  <c r="C10" i="1" s="1"/>
  <c r="M8" i="1"/>
  <c r="C8" i="1" s="1"/>
  <c r="M13" i="1"/>
  <c r="C13" i="1" s="1"/>
  <c r="M14" i="1"/>
  <c r="C14" i="1" s="1"/>
  <c r="K16" i="1"/>
  <c r="M4" i="1"/>
  <c r="C4" i="1" s="1"/>
  <c r="M11" i="1"/>
  <c r="C11" i="1" s="1"/>
  <c r="M9" i="1"/>
  <c r="C9" i="1" s="1"/>
  <c r="M3" i="1"/>
  <c r="C3" i="1" s="1"/>
  <c r="M7" i="1"/>
  <c r="C7" i="1" s="1"/>
  <c r="M5" i="1"/>
  <c r="C5" i="1" s="1"/>
  <c r="M2" i="1"/>
  <c r="C2" i="1" s="1"/>
  <c r="C18" i="1"/>
  <c r="C20" i="1"/>
  <c r="M21" i="1" l="1"/>
  <c r="M16" i="1"/>
  <c r="C15" i="1"/>
  <c r="H8" i="1"/>
  <c r="H6" i="1"/>
  <c r="C23" i="1"/>
  <c r="C22" i="1"/>
  <c r="H14" i="1"/>
  <c r="H12" i="1"/>
  <c r="H11" i="1"/>
  <c r="H10" i="1"/>
  <c r="H9" i="1"/>
  <c r="H7" i="1"/>
  <c r="H5" i="1"/>
  <c r="H4" i="1"/>
  <c r="H3" i="1"/>
  <c r="H2" i="1"/>
  <c r="H13" i="1"/>
  <c r="C21" i="1" l="1"/>
  <c r="C16" i="1"/>
  <c r="I14" i="1"/>
  <c r="I2" i="1"/>
  <c r="I10" i="1"/>
  <c r="I18" i="1"/>
  <c r="I22" i="1"/>
  <c r="I20" i="1"/>
  <c r="I8" i="1"/>
  <c r="I13" i="1"/>
  <c r="I7" i="1"/>
  <c r="D3" i="1" l="1"/>
  <c r="D7" i="1"/>
  <c r="D23" i="1"/>
  <c r="D13" i="1"/>
  <c r="D5" i="1"/>
  <c r="D4" i="1"/>
  <c r="D14" i="1"/>
  <c r="D16" i="1"/>
  <c r="D11" i="1"/>
  <c r="D6" i="1"/>
  <c r="D17" i="1"/>
  <c r="D18" i="1"/>
  <c r="D20" i="1"/>
  <c r="D21" i="1"/>
  <c r="D10" i="1"/>
  <c r="D12" i="1"/>
  <c r="D2" i="1"/>
  <c r="D19" i="1"/>
  <c r="D22" i="1"/>
  <c r="D15" i="1"/>
  <c r="D9" i="1"/>
  <c r="D8" i="1"/>
  <c r="I12" i="1"/>
  <c r="I23" i="1"/>
  <c r="I17" i="1"/>
  <c r="I16" i="1"/>
  <c r="I4" i="1"/>
  <c r="I3" i="1"/>
  <c r="I21" i="1"/>
  <c r="I6" i="1"/>
  <c r="I9" i="1"/>
  <c r="I11" i="1"/>
  <c r="I15" i="1"/>
  <c r="I19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Kayla Iacovino</author>
  </authors>
  <commentList>
    <comment ref="B2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>Kayla Iacovino: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Enter the wt% of your oxide in this column.</t>
        </r>
      </text>
    </comment>
    <comment ref="G2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Kayla Iacovino: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Enter the wt% of your element in this column.</t>
        </r>
      </text>
    </comment>
  </commentList>
</comments>
</file>

<file path=xl/sharedStrings.xml><?xml version="1.0" encoding="utf-8"?>
<sst xmlns="http://schemas.openxmlformats.org/spreadsheetml/2006/main" count="59" uniqueCount="56">
  <si>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</si>
  <si>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</si>
  <si>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</si>
  <si>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</si>
  <si>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</si>
  <si>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</si>
  <si>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</si>
  <si>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</si>
  <si>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</si>
  <si>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</si>
  <si>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Si</t>
  </si>
  <si>
    <t>Cr2O3</t>
  </si>
  <si>
    <t>NiO</t>
  </si>
  <si>
    <t>F</t>
  </si>
  <si>
    <t>SO2</t>
  </si>
  <si>
    <t>Al</t>
  </si>
  <si>
    <t>K</t>
  </si>
  <si>
    <t>Ca</t>
  </si>
  <si>
    <t>Ti</t>
  </si>
  <si>
    <t>Mn</t>
  </si>
  <si>
    <t>Na</t>
  </si>
  <si>
    <t>Mg</t>
  </si>
  <si>
    <t>P</t>
  </si>
  <si>
    <t>Cr</t>
  </si>
  <si>
    <t>Ni</t>
  </si>
  <si>
    <t>S</t>
  </si>
  <si>
    <t>Molecular Weight Oxide</t>
  </si>
  <si>
    <t>Molecular Weight Element</t>
  </si>
  <si>
    <t>Conversion</t>
  </si>
  <si>
    <t>Oxide</t>
  </si>
  <si>
    <t>Element</t>
  </si>
  <si>
    <t>Fe2O3</t>
  </si>
  <si>
    <t>Fe3+</t>
  </si>
  <si>
    <t>Fe2+</t>
  </si>
  <si>
    <t>Nb2O5</t>
  </si>
  <si>
    <t>Nb</t>
  </si>
  <si>
    <t>CoO</t>
  </si>
  <si>
    <t>Co</t>
  </si>
  <si>
    <t>WO3</t>
  </si>
  <si>
    <t>W</t>
  </si>
  <si>
    <t>V2O3</t>
  </si>
  <si>
    <t>V</t>
  </si>
  <si>
    <t>Ta2O5</t>
  </si>
  <si>
    <t>Ta</t>
  </si>
  <si>
    <t>CO2</t>
  </si>
  <si>
    <t>C</t>
  </si>
  <si>
    <t>F2O</t>
  </si>
  <si>
    <t>H2O</t>
  </si>
  <si>
    <t>H</t>
  </si>
  <si>
    <t>Normalized</t>
  </si>
  <si>
    <t>INPUT: Oxide</t>
  </si>
  <si>
    <t>Input: Element</t>
  </si>
  <si>
    <t>Total</t>
  </si>
  <si>
    <t>All values in wt%</t>
  </si>
  <si>
    <r>
      <rPr>
        <b/>
        <sz val="16"/>
        <color theme="1"/>
        <rFont val="Calibri"/>
        <family val="2"/>
        <scheme val="minor"/>
      </rPr>
      <t>Version 1.1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>21 Apr 2026</t>
    </r>
    <r>
      <rPr>
        <sz val="16"/>
        <color theme="1"/>
        <rFont val="Calibri"/>
        <family val="2"/>
        <scheme val="minor"/>
      </rPr>
      <t xml:space="preserve"> Added more elements, rounded molecular weights to consistent 2 digits, cleaned up formatting.</t>
    </r>
  </si>
  <si>
    <t>Please cite as: Iacovino, Kayla. (2019) Oxide to Element Conversion Tool (1.1). Zenodo. https://doi.org/10.5281/zenodo.19682714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</si>
</sst>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u/>
      <sz val="16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/>
      <top style="double">
        <color rgb="FFFF0000"/>
      </top>
      <bottom/>
      <diagonal/>
    </border>
    <border>
      <left/>
      <right/>
      <top style="double">
        <color rgb="FF0000FF"/>
      </top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2" fontId="1" fillId="0" borderId="7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" xfId="0" applyNumberFormat="1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5" xfId="0" applyNumberFormat="1" applyBorder="1"/>
    <xf numFmtId="2" fontId="0" fillId="0" borderId="11" xfId="0" applyNumberFormat="1" applyBorder="1"/>
    <xf numFmtId="2" fontId="0" fillId="0" borderId="6" xfId="0" applyNumberFormat="1" applyBorder="1"/>
    <xf numFmtId="2" fontId="0" fillId="0" borderId="13" xfId="0" applyNumberFormat="1" applyBorder="1"/>
    <xf numFmtId="2" fontId="0" fillId="0" borderId="16" xfId="0" applyNumberFormat="1" applyBorder="1"/>
    <xf numFmtId="2" fontId="0" fillId="0" borderId="14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164" fontId="1" fillId="0" borderId="0" xfId="0" applyNumberFormat="1" applyFont="1"/>
    <xf numFmtId="0" fontId="6" fillId="0" borderId="0" xfId="23" applyFont="1"/>
    <xf numFmtId="0" fontId="7" fillId="0" borderId="0" xfId="0" applyFont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/>
    <cellStyle name="Normal" xfId="0" builtinId="0"/>
  </cellStyles>
  <dxfs count="0"/>
  <tableStyles count="0" defaultTableStyle="TableStyleMedium9" defaultPivotStyle="PivotStyleMedium4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5281/zenodo.590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zoomScale="110" workbookViewId="0">
      <selection activeCell="E34" sqref="E34"/>
    </sheetView>
  </sheetViews>
  <sheetFormatPr baseColWidth="10" defaultRowHeight="16" x14ac:dyDescent="0.2"/>
  <cols>
    <col min="2" max="2" width="12" style="4" bestFit="1" customWidth="1"/>
    <col min="3" max="5" width="10.83203125" style="4"/>
    <col min="6" max="6" width="9.33203125" style="4" customWidth="1"/>
    <col min="7" max="7" width="13.1640625" style="4" bestFit="1" customWidth="1"/>
    <col min="8" max="8" width="10.83203125" style="4"/>
    <col min="9" max="9" width="13.33203125" style="4" customWidth="1"/>
    <col min="10" max="10" width="13.33203125" customWidth="1"/>
    <col min="11" max="11" width="21.83203125" style="4" customWidth="1"/>
    <col min="12" max="12" width="23.83203125" style="4" customWidth="1"/>
    <col min="13" max="13" width="12.6640625" style="2" customWidth="1"/>
  </cols>
  <sheetData>
    <row r="1" spans="1:13" ht="18" thickTop="1" thickBot="1" x14ac:dyDescent="0.25">
      <c r="A1" s="1" t="s">
        <v>29</v>
      </c>
      <c r="B1" s="5" t="s">
        <v>50</v>
      </c>
      <c r="C1" s="6" t="s">
        <v>30</v>
      </c>
      <c r="D1" s="7" t="s">
        <v>49</v>
      </c>
      <c r="F1" s="3" t="s">
        <v>30</v>
      </c>
      <c r="G1" s="8" t="s">
        <v>51</v>
      </c>
      <c r="H1" s="9" t="s">
        <v>29</v>
      </c>
      <c r="I1" s="10" t="s">
        <v>49</v>
      </c>
      <c r="K1" s="3" t="s">
        <v>26</v>
      </c>
      <c r="L1" s="3" t="s">
        <v>27</v>
      </c>
      <c r="M1" s="23" t="s">
        <v>28</v>
      </c>
    </row>
    <row r="2" spans="1:13" ht="17" thickTop="1" x14ac:dyDescent="0.2">
      <c r="A2" t="s">
        <v>0</v>
      </c>
      <c r="B2" s="11">
        <v>42.372</v>
      </c>
      <c r="C2" s="4">
        <f t="shared" ref="C2:C4" si="0">B2*M2</f>
        <v>19.810743675099868</v>
      </c>
      <c r="D2" s="12">
        <f>100*C2/SUM(C$2:C$23)</f>
        <v>33.393543165083301</v>
      </c>
      <c r="F2" s="4" t="s">
        <v>10</v>
      </c>
      <c r="G2" s="13">
        <v>15.67</v>
      </c>
      <c r="H2" s="4">
        <f t="shared" ref="H2:H4" si="1">G2/M2</f>
        <v>33.515614097543605</v>
      </c>
      <c r="I2" s="14">
        <f>100*H2/SUM(H$2:H$23)</f>
        <v>46.94077831653798</v>
      </c>
      <c r="J2" s="2"/>
      <c r="K2" s="4">
        <v>60.08</v>
      </c>
      <c r="L2" s="4">
        <v>28.09</v>
      </c>
      <c r="M2" s="2">
        <f>L2/K2</f>
        <v>0.46754327563249004</v>
      </c>
    </row>
    <row r="3" spans="1:13" x14ac:dyDescent="0.2">
      <c r="A3" t="s">
        <v>1</v>
      </c>
      <c r="B3" s="11">
        <v>7.2599999999999998E-2</v>
      </c>
      <c r="C3" s="4">
        <f>B3*M3</f>
        <v>4.351273319143608E-2</v>
      </c>
      <c r="D3" s="12">
        <f t="shared" ref="D3:D23" si="2">100*C3/SUM(C$2:C$23)</f>
        <v>7.3346279063986164E-2</v>
      </c>
      <c r="F3" s="4" t="s">
        <v>18</v>
      </c>
      <c r="G3" s="13">
        <v>0.02</v>
      </c>
      <c r="H3" s="4">
        <f>G3/M3</f>
        <v>3.3369542510967208E-2</v>
      </c>
      <c r="I3" s="14">
        <f t="shared" ref="I3:I23" si="3">100*H3/SUM(H$2:H$23)</f>
        <v>4.6736195642209773E-2</v>
      </c>
      <c r="J3" s="2"/>
      <c r="K3" s="4">
        <v>79.87</v>
      </c>
      <c r="L3" s="4">
        <v>47.87</v>
      </c>
      <c r="M3" s="2">
        <f>L3/K3</f>
        <v>0.59934894203080002</v>
      </c>
    </row>
    <row r="4" spans="1:13" x14ac:dyDescent="0.2">
      <c r="A4" t="s">
        <v>2</v>
      </c>
      <c r="B4" s="11">
        <v>2.7269999999999999</v>
      </c>
      <c r="C4" s="4">
        <f t="shared" si="0"/>
        <v>1.4432024323264028</v>
      </c>
      <c r="D4" s="12">
        <f t="shared" si="2"/>
        <v>2.4327023513215988</v>
      </c>
      <c r="F4" s="4" t="s">
        <v>15</v>
      </c>
      <c r="G4" s="13">
        <v>1.1879999999999999</v>
      </c>
      <c r="H4" s="4">
        <f t="shared" si="1"/>
        <v>2.2447828020756111</v>
      </c>
      <c r="I4" s="14">
        <f t="shared" si="3"/>
        <v>3.143963036879907</v>
      </c>
      <c r="J4" s="2"/>
      <c r="K4" s="4">
        <v>101.96</v>
      </c>
      <c r="L4" s="4">
        <v>26.98</v>
      </c>
      <c r="M4" s="2">
        <f>2*L4/K4</f>
        <v>0.52922714790113778</v>
      </c>
    </row>
    <row r="5" spans="1:13" x14ac:dyDescent="0.2">
      <c r="A5" t="s">
        <v>3</v>
      </c>
      <c r="B5" s="11">
        <v>24.25</v>
      </c>
      <c r="C5" s="4">
        <f>B5*M5</f>
        <v>18.85248468819599</v>
      </c>
      <c r="D5" s="12">
        <f t="shared" si="2"/>
        <v>31.778275037480196</v>
      </c>
      <c r="F5" s="4" t="s">
        <v>33</v>
      </c>
      <c r="G5" s="13">
        <v>7.5</v>
      </c>
      <c r="H5" s="4">
        <f>G5/M5</f>
        <v>9.6472694717994631</v>
      </c>
      <c r="I5" s="14">
        <f t="shared" si="3"/>
        <v>13.511622860845417</v>
      </c>
      <c r="J5" s="2"/>
      <c r="K5" s="4">
        <v>71.84</v>
      </c>
      <c r="L5" s="4">
        <v>55.85</v>
      </c>
      <c r="M5" s="2">
        <f>L5/K5</f>
        <v>0.77742204899777279</v>
      </c>
    </row>
    <row r="6" spans="1:13" x14ac:dyDescent="0.2">
      <c r="A6" t="s">
        <v>31</v>
      </c>
      <c r="B6" s="11">
        <v>0</v>
      </c>
      <c r="C6" s="4">
        <f>B6*M6</f>
        <v>0</v>
      </c>
      <c r="D6" s="12">
        <f t="shared" si="2"/>
        <v>0</v>
      </c>
      <c r="F6" s="4" t="s">
        <v>32</v>
      </c>
      <c r="G6" s="13">
        <v>0</v>
      </c>
      <c r="H6" s="4">
        <f>G6/M6</f>
        <v>0</v>
      </c>
      <c r="I6" s="14">
        <f t="shared" si="3"/>
        <v>0</v>
      </c>
      <c r="J6" s="2"/>
      <c r="K6" s="4">
        <v>159.66999999999999</v>
      </c>
      <c r="L6" s="4">
        <v>55.85</v>
      </c>
      <c r="M6" s="2">
        <f>2*L6/K6</f>
        <v>0.69956785870858651</v>
      </c>
    </row>
    <row r="7" spans="1:13" x14ac:dyDescent="0.2">
      <c r="A7" t="s">
        <v>4</v>
      </c>
      <c r="B7" s="11">
        <v>0.28000000000000003</v>
      </c>
      <c r="C7" s="4">
        <f>B7*M7</f>
        <v>0.2168480405976882</v>
      </c>
      <c r="D7" s="12">
        <f t="shared" si="2"/>
        <v>0.36552511721527448</v>
      </c>
      <c r="F7" s="4" t="s">
        <v>19</v>
      </c>
      <c r="G7" s="13">
        <v>0</v>
      </c>
      <c r="H7" s="4">
        <f>G7/M7</f>
        <v>0</v>
      </c>
      <c r="I7" s="14">
        <f t="shared" si="3"/>
        <v>0</v>
      </c>
      <c r="J7" s="2"/>
      <c r="K7" s="4">
        <v>70.94</v>
      </c>
      <c r="L7" s="4">
        <v>54.94</v>
      </c>
      <c r="M7" s="2">
        <f t="shared" ref="M7" si="4">L7/K7</f>
        <v>0.77445728784888634</v>
      </c>
    </row>
    <row r="8" spans="1:13" x14ac:dyDescent="0.2">
      <c r="A8" t="s">
        <v>5</v>
      </c>
      <c r="B8" s="11">
        <v>25.3322</v>
      </c>
      <c r="C8" s="4">
        <f>B8*M8</f>
        <v>15.28103677419355</v>
      </c>
      <c r="D8" s="12">
        <f t="shared" si="2"/>
        <v>25.758142626802989</v>
      </c>
      <c r="F8" s="4" t="s">
        <v>21</v>
      </c>
      <c r="G8" s="13">
        <v>13.97</v>
      </c>
      <c r="H8" s="4">
        <f>G8/M8</f>
        <v>23.158823529411766</v>
      </c>
      <c r="I8" s="14">
        <f t="shared" si="3"/>
        <v>32.435425417003344</v>
      </c>
      <c r="J8" s="2"/>
      <c r="K8" s="4">
        <v>40.299999999999997</v>
      </c>
      <c r="L8" s="4">
        <v>24.31</v>
      </c>
      <c r="M8" s="2">
        <f>L8/K8</f>
        <v>0.60322580645161294</v>
      </c>
    </row>
    <row r="9" spans="1:13" x14ac:dyDescent="0.2">
      <c r="A9" t="s">
        <v>6</v>
      </c>
      <c r="B9" s="11">
        <v>1.6867000000000001</v>
      </c>
      <c r="C9" s="4">
        <f>B9*M9</f>
        <v>1.2054731811697577</v>
      </c>
      <c r="D9" s="12">
        <f t="shared" si="2"/>
        <v>2.0319792820467986</v>
      </c>
      <c r="F9" s="4" t="s">
        <v>17</v>
      </c>
      <c r="G9" s="13">
        <v>0.66849999999999998</v>
      </c>
      <c r="H9" s="4">
        <f>G9/M9</f>
        <v>0.93536626746506979</v>
      </c>
      <c r="I9" s="14">
        <f t="shared" si="3"/>
        <v>1.3100407612421876</v>
      </c>
      <c r="J9" s="2"/>
      <c r="K9" s="4">
        <v>56.08</v>
      </c>
      <c r="L9" s="4">
        <v>40.08</v>
      </c>
      <c r="M9" s="2">
        <f>L9/K9</f>
        <v>0.71469329529243941</v>
      </c>
    </row>
    <row r="10" spans="1:13" x14ac:dyDescent="0.2">
      <c r="A10" t="s">
        <v>7</v>
      </c>
      <c r="B10" s="11">
        <v>1.3474999999999999</v>
      </c>
      <c r="C10" s="4">
        <f t="shared" ref="C10:C15" si="5">B10*M10</f>
        <v>0.99964585350112944</v>
      </c>
      <c r="D10" s="12">
        <f t="shared" si="2"/>
        <v>1.6850309865269721</v>
      </c>
      <c r="F10" s="4" t="s">
        <v>20</v>
      </c>
      <c r="G10" s="13">
        <v>0.96630000000000005</v>
      </c>
      <c r="H10" s="4">
        <f t="shared" ref="H10:H23" si="6">G10/M10</f>
        <v>1.3025505437146585</v>
      </c>
      <c r="I10" s="14">
        <f t="shared" si="3"/>
        <v>1.824306012733242</v>
      </c>
      <c r="J10" s="2"/>
      <c r="K10" s="4">
        <v>61.98</v>
      </c>
      <c r="L10" s="4">
        <v>22.99</v>
      </c>
      <c r="M10" s="2">
        <f>2*L10/K10</f>
        <v>0.74185221039044857</v>
      </c>
    </row>
    <row r="11" spans="1:13" x14ac:dyDescent="0.2">
      <c r="A11" t="s">
        <v>8</v>
      </c>
      <c r="B11" s="11">
        <v>0</v>
      </c>
      <c r="C11" s="4">
        <f>B11*M11</f>
        <v>0</v>
      </c>
      <c r="D11" s="12">
        <f t="shared" si="2"/>
        <v>0</v>
      </c>
      <c r="F11" s="4" t="s">
        <v>16</v>
      </c>
      <c r="G11" s="13">
        <v>0</v>
      </c>
      <c r="H11" s="4">
        <f>G11/M11</f>
        <v>0</v>
      </c>
      <c r="I11" s="14">
        <f t="shared" si="3"/>
        <v>0</v>
      </c>
      <c r="J11" s="2"/>
      <c r="K11" s="4">
        <v>94.2</v>
      </c>
      <c r="L11" s="4">
        <v>39.1</v>
      </c>
      <c r="M11" s="2">
        <f>2*L11/K11</f>
        <v>0.83014861995753719</v>
      </c>
    </row>
    <row r="12" spans="1:13" x14ac:dyDescent="0.2">
      <c r="A12" t="s">
        <v>9</v>
      </c>
      <c r="B12" s="11">
        <v>0</v>
      </c>
      <c r="C12" s="4">
        <f t="shared" si="5"/>
        <v>0</v>
      </c>
      <c r="D12" s="12">
        <f t="shared" si="2"/>
        <v>0</v>
      </c>
      <c r="F12" s="4" t="s">
        <v>22</v>
      </c>
      <c r="G12" s="13">
        <v>0</v>
      </c>
      <c r="H12" s="4">
        <f t="shared" si="6"/>
        <v>0</v>
      </c>
      <c r="I12" s="14">
        <f t="shared" si="3"/>
        <v>0</v>
      </c>
      <c r="J12" s="2"/>
      <c r="K12" s="4">
        <v>141.94</v>
      </c>
      <c r="L12" s="4">
        <v>30.98</v>
      </c>
      <c r="M12" s="2">
        <f>2*L12/K12</f>
        <v>0.43652247428490915</v>
      </c>
    </row>
    <row r="13" spans="1:13" x14ac:dyDescent="0.2">
      <c r="A13" t="s">
        <v>11</v>
      </c>
      <c r="B13" s="11">
        <v>0.44579999999999997</v>
      </c>
      <c r="C13" s="4">
        <f t="shared" si="5"/>
        <v>0.30504112112638987</v>
      </c>
      <c r="D13" s="12">
        <f t="shared" si="2"/>
        <v>0.51418583837732446</v>
      </c>
      <c r="F13" s="4" t="s">
        <v>23</v>
      </c>
      <c r="G13" s="13">
        <v>0</v>
      </c>
      <c r="H13" s="4">
        <f t="shared" si="6"/>
        <v>0</v>
      </c>
      <c r="I13" s="14">
        <f t="shared" si="3"/>
        <v>0</v>
      </c>
      <c r="J13" s="2"/>
      <c r="K13" s="4">
        <v>151.99</v>
      </c>
      <c r="L13" s="4">
        <v>52</v>
      </c>
      <c r="M13" s="2">
        <f>2*L13/K13</f>
        <v>0.68425554312783732</v>
      </c>
    </row>
    <row r="14" spans="1:13" x14ac:dyDescent="0.2">
      <c r="A14" t="s">
        <v>12</v>
      </c>
      <c r="B14" s="11">
        <v>1.4850000000000001</v>
      </c>
      <c r="C14" s="4">
        <f t="shared" si="5"/>
        <v>1.1670839469808545</v>
      </c>
      <c r="D14" s="12">
        <f t="shared" si="2"/>
        <v>1.9672693160815673</v>
      </c>
      <c r="F14" s="4" t="s">
        <v>24</v>
      </c>
      <c r="G14" s="13">
        <v>0.44169000000000003</v>
      </c>
      <c r="H14" s="4">
        <f t="shared" si="6"/>
        <v>0.5620072589437819</v>
      </c>
      <c r="I14" s="14">
        <f t="shared" si="3"/>
        <v>0.78712739911570706</v>
      </c>
      <c r="J14" s="2"/>
      <c r="K14" s="4">
        <v>74.69</v>
      </c>
      <c r="L14" s="4">
        <v>58.7</v>
      </c>
      <c r="M14" s="2">
        <f t="shared" ref="M14:M21" si="7">L14/K14</f>
        <v>0.78591511581202311</v>
      </c>
    </row>
    <row r="15" spans="1:13" x14ac:dyDescent="0.2">
      <c r="A15" t="s">
        <v>46</v>
      </c>
      <c r="B15" s="11">
        <v>0</v>
      </c>
      <c r="C15" s="4">
        <f t="shared" si="5"/>
        <v>0</v>
      </c>
      <c r="D15" s="12">
        <f t="shared" si="2"/>
        <v>0</v>
      </c>
      <c r="F15" s="4" t="s">
        <v>13</v>
      </c>
      <c r="G15" s="13">
        <v>0</v>
      </c>
      <c r="H15" s="4">
        <f t="shared" si="6"/>
        <v>0</v>
      </c>
      <c r="I15" s="14">
        <f t="shared" si="3"/>
        <v>0</v>
      </c>
      <c r="J15" s="2"/>
      <c r="K15" s="4">
        <v>37.997</v>
      </c>
      <c r="L15" s="4">
        <v>19</v>
      </c>
      <c r="M15" s="2">
        <f t="shared" si="7"/>
        <v>0.50003947680080008</v>
      </c>
    </row>
    <row r="16" spans="1:13" x14ac:dyDescent="0.2">
      <c r="A16" t="s">
        <v>14</v>
      </c>
      <c r="B16" s="11">
        <v>0</v>
      </c>
      <c r="C16" s="4">
        <f t="shared" ref="C16:C18" si="8">B16*M16</f>
        <v>0</v>
      </c>
      <c r="D16" s="12">
        <f t="shared" si="2"/>
        <v>0</v>
      </c>
      <c r="F16" s="4" t="s">
        <v>25</v>
      </c>
      <c r="G16" s="13">
        <v>0</v>
      </c>
      <c r="H16" s="4">
        <f t="shared" si="6"/>
        <v>0</v>
      </c>
      <c r="I16" s="14">
        <f t="shared" si="3"/>
        <v>0</v>
      </c>
      <c r="J16" s="2"/>
      <c r="K16" s="4">
        <f>L16+16*2</f>
        <v>64.069999999999993</v>
      </c>
      <c r="L16" s="4">
        <v>32.07</v>
      </c>
      <c r="M16" s="2">
        <f t="shared" si="7"/>
        <v>0.50054627750897462</v>
      </c>
    </row>
    <row r="17" spans="1:13" x14ac:dyDescent="0.2">
      <c r="A17" t="s">
        <v>47</v>
      </c>
      <c r="B17" s="11">
        <v>0</v>
      </c>
      <c r="C17" s="4">
        <f t="shared" si="8"/>
        <v>0</v>
      </c>
      <c r="D17" s="12">
        <f t="shared" si="2"/>
        <v>0</v>
      </c>
      <c r="F17" s="4" t="s">
        <v>48</v>
      </c>
      <c r="G17" s="13">
        <v>0</v>
      </c>
      <c r="H17" s="4">
        <f t="shared" si="6"/>
        <v>0</v>
      </c>
      <c r="I17" s="14">
        <f t="shared" si="3"/>
        <v>0</v>
      </c>
      <c r="J17" s="2"/>
      <c r="K17" s="4">
        <v>18.02</v>
      </c>
      <c r="L17" s="4">
        <v>1.01</v>
      </c>
      <c r="M17" s="2">
        <f t="shared" si="7"/>
        <v>5.6048834628190901E-2</v>
      </c>
    </row>
    <row r="18" spans="1:13" x14ac:dyDescent="0.2">
      <c r="A18" t="s">
        <v>44</v>
      </c>
      <c r="B18" s="11">
        <v>0</v>
      </c>
      <c r="C18" s="4">
        <f t="shared" si="8"/>
        <v>0</v>
      </c>
      <c r="D18" s="12">
        <f t="shared" si="2"/>
        <v>0</v>
      </c>
      <c r="F18" s="4" t="s">
        <v>45</v>
      </c>
      <c r="G18" s="13">
        <v>0</v>
      </c>
      <c r="H18" s="4">
        <f t="shared" si="6"/>
        <v>0</v>
      </c>
      <c r="I18" s="14">
        <f t="shared" si="3"/>
        <v>0</v>
      </c>
      <c r="J18" s="2"/>
      <c r="K18" s="4">
        <v>44.01</v>
      </c>
      <c r="L18" s="4">
        <v>12.01</v>
      </c>
      <c r="M18" s="2">
        <f t="shared" si="7"/>
        <v>0.27289252442626677</v>
      </c>
    </row>
    <row r="19" spans="1:13" x14ac:dyDescent="0.2">
      <c r="A19" t="s">
        <v>34</v>
      </c>
      <c r="B19" s="11">
        <v>0</v>
      </c>
      <c r="C19" s="4">
        <f>B19*M19</f>
        <v>0</v>
      </c>
      <c r="D19" s="12">
        <f t="shared" si="2"/>
        <v>0</v>
      </c>
      <c r="F19" s="4" t="s">
        <v>35</v>
      </c>
      <c r="G19" s="13">
        <v>0</v>
      </c>
      <c r="H19" s="4">
        <f t="shared" si="6"/>
        <v>0</v>
      </c>
      <c r="I19" s="14">
        <f t="shared" si="3"/>
        <v>0</v>
      </c>
      <c r="J19" s="2"/>
      <c r="K19" s="4">
        <v>265.81</v>
      </c>
      <c r="L19" s="4">
        <v>92.91</v>
      </c>
      <c r="M19" s="2">
        <f t="shared" si="7"/>
        <v>0.3495353824160114</v>
      </c>
    </row>
    <row r="20" spans="1:13" x14ac:dyDescent="0.2">
      <c r="A20" t="s">
        <v>36</v>
      </c>
      <c r="B20" s="11">
        <v>0</v>
      </c>
      <c r="C20" s="4">
        <f>B20*M20</f>
        <v>0</v>
      </c>
      <c r="D20" s="12">
        <f t="shared" si="2"/>
        <v>0</v>
      </c>
      <c r="F20" s="4" t="s">
        <v>37</v>
      </c>
      <c r="G20" s="13">
        <v>0</v>
      </c>
      <c r="H20" s="4">
        <f t="shared" si="6"/>
        <v>0</v>
      </c>
      <c r="I20" s="14">
        <f t="shared" si="3"/>
        <v>0</v>
      </c>
      <c r="J20" s="2"/>
      <c r="K20" s="4">
        <v>44.01</v>
      </c>
      <c r="L20" s="4">
        <v>28.01</v>
      </c>
      <c r="M20" s="2">
        <f t="shared" si="7"/>
        <v>0.6364462622131335</v>
      </c>
    </row>
    <row r="21" spans="1:13" x14ac:dyDescent="0.2">
      <c r="A21" t="s">
        <v>38</v>
      </c>
      <c r="B21" s="11">
        <v>0</v>
      </c>
      <c r="C21" s="4">
        <f>B21*M21</f>
        <v>0</v>
      </c>
      <c r="D21" s="12">
        <f t="shared" si="2"/>
        <v>0</v>
      </c>
      <c r="F21" s="4" t="s">
        <v>39</v>
      </c>
      <c r="G21" s="13">
        <v>0</v>
      </c>
      <c r="H21" s="4">
        <f t="shared" si="6"/>
        <v>0</v>
      </c>
      <c r="I21" s="14">
        <f t="shared" si="3"/>
        <v>0</v>
      </c>
      <c r="J21" s="2"/>
      <c r="K21" s="4">
        <f>L21+16*3</f>
        <v>231.84</v>
      </c>
      <c r="L21" s="4">
        <v>183.84</v>
      </c>
      <c r="M21" s="2">
        <f t="shared" si="7"/>
        <v>0.79296066252587993</v>
      </c>
    </row>
    <row r="22" spans="1:13" x14ac:dyDescent="0.2">
      <c r="A22" t="s">
        <v>40</v>
      </c>
      <c r="B22" s="11">
        <v>0</v>
      </c>
      <c r="C22" s="4">
        <f>B22*M22</f>
        <v>0</v>
      </c>
      <c r="D22" s="12">
        <f t="shared" si="2"/>
        <v>0</v>
      </c>
      <c r="F22" s="4" t="s">
        <v>41</v>
      </c>
      <c r="G22" s="13">
        <v>0</v>
      </c>
      <c r="H22" s="4">
        <f t="shared" si="6"/>
        <v>0</v>
      </c>
      <c r="I22" s="14">
        <f t="shared" si="3"/>
        <v>0</v>
      </c>
      <c r="J22" s="2"/>
      <c r="K22" s="4">
        <v>149.88</v>
      </c>
      <c r="L22" s="4">
        <v>50.94</v>
      </c>
      <c r="M22" s="2">
        <f>2*L22/K22</f>
        <v>0.67974379503602878</v>
      </c>
    </row>
    <row r="23" spans="1:13" x14ac:dyDescent="0.2">
      <c r="A23" t="s">
        <v>42</v>
      </c>
      <c r="B23" s="11">
        <v>0</v>
      </c>
      <c r="C23" s="4">
        <f>B23*M23</f>
        <v>0</v>
      </c>
      <c r="D23" s="12">
        <f t="shared" si="2"/>
        <v>0</v>
      </c>
      <c r="F23" s="4" t="s">
        <v>43</v>
      </c>
      <c r="G23" s="13">
        <v>0</v>
      </c>
      <c r="H23" s="4">
        <f t="shared" si="6"/>
        <v>0</v>
      </c>
      <c r="I23" s="14">
        <f t="shared" si="3"/>
        <v>0</v>
      </c>
      <c r="J23" s="2"/>
      <c r="K23" s="4">
        <v>441.9</v>
      </c>
      <c r="L23" s="4">
        <v>180.95</v>
      </c>
      <c r="M23" s="2">
        <f>2*L23/K23</f>
        <v>0.8189635664177416</v>
      </c>
    </row>
    <row r="24" spans="1:13" x14ac:dyDescent="0.2">
      <c r="B24" s="11"/>
      <c r="D24" s="12"/>
      <c r="G24" s="13"/>
      <c r="I24" s="14"/>
      <c r="J24" s="2"/>
    </row>
    <row r="25" spans="1:13" ht="17" thickBot="1" x14ac:dyDescent="0.25">
      <c r="A25" t="s">
        <v>52</v>
      </c>
      <c r="B25" s="15">
        <f>SUM(B2:B23)</f>
        <v>99.998800000000003</v>
      </c>
      <c r="C25" s="16">
        <f>SUM(C2:C23)</f>
        <v>59.325072446383061</v>
      </c>
      <c r="D25" s="17">
        <f>SUM(D2:D23)</f>
        <v>100.00000000000001</v>
      </c>
      <c r="G25" s="18">
        <f>SUM(G2:G23)</f>
        <v>40.424489999999999</v>
      </c>
      <c r="H25" s="19">
        <f>SUM(H2:H23)</f>
        <v>71.399783513464925</v>
      </c>
      <c r="I25" s="20">
        <f>SUM(I2:I23)</f>
        <v>100</v>
      </c>
      <c r="J25" s="2"/>
    </row>
    <row r="26" spans="1:13" ht="17" thickTop="1" x14ac:dyDescent="0.2">
      <c r="B26" s="21"/>
      <c r="C26" s="21"/>
      <c r="D26" s="21"/>
      <c r="I26" s="22"/>
    </row>
    <row r="27" spans="1:13" x14ac:dyDescent="0.2">
      <c r="A27" t="s">
        <v>53</v>
      </c>
    </row>
  </sheetData>
  <pageMargins left="0.75" right="0.75" top="1" bottom="1" header="0.5" footer="0.5"/>
  <pageSetup orientation="portrait" horizontalDpi="4294967292" verticalDpi="4294967292"/>
  <ignoredErrors>
    <ignoredError sqref="M4 M6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8E34-668E-AF45-AB9B-BDCE6CC91748}">
  <dimension ref="A1:A2"/>
  <sheetViews>
    <sheetView tabSelected="1" workbookViewId="0">
      <selection activeCell="A2" sqref="A2"/>
    </sheetView>
  </sheetViews>
  <sheetFormatPr baseColWidth="10" defaultRowHeight="16" x14ac:dyDescent="0.2"/>
  <sheetData>
    <row r="1" spans="1:1" ht="21" x14ac:dyDescent="0.25">
      <c r="A1" s="24" t="s">
        <v>55</v>
      </c>
    </row>
    <row r="2" spans="1:1" ht="21" x14ac:dyDescent="0.25">
      <c r="A2" s="25" t="s">
        <v>54</v>
      </c>
    </row>
  </sheetData>
  <hyperlinks>
    <hyperlink ref="A1" r:id="rId1" display="Please cite as: Iacovino, Kayla. (2019) Oxide to Element Conversion Tool (1.0). Zenodo. https://doi.org/10.5281/zenodo.5907879" xr:uid="{225F0858-72AB-7A4D-9B70-0361682E810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Iacovino</dc:creator>
  <cp:lastModifiedBy>Kayla Iacovino</cp:lastModifiedBy>
  <dcterms:created xsi:type="dcterms:W3CDTF">2012-09-10T16:08:31Z</dcterms:created>
  <dcterms:modified xsi:type="dcterms:W3CDTF">2026-04-21T15:18:41Z</dcterms:modified>
</cp:coreProperties>
</file>